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DOR\REGIMEN TRIBUTARIO ESPECIAL\"/>
    </mc:Choice>
  </mc:AlternateContent>
  <bookViews>
    <workbookView xWindow="-105" yWindow="-105" windowWidth="23250" windowHeight="12450"/>
  </bookViews>
  <sheets>
    <sheet name="DIRECITVOS" sheetId="4" r:id="rId1"/>
    <sheet name="5" sheetId="5" r:id="rId2"/>
    <sheet name="6" sheetId="6" r:id="rId3"/>
    <sheet name="GAGA" sheetId="2" r:id="rId4"/>
    <sheet name="LIDER" sheetId="9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C9" i="9"/>
  <c r="C7" i="2"/>
  <c r="D6" i="4"/>
  <c r="C10" i="9" l="1"/>
  <c r="F16" i="9"/>
  <c r="F9" i="9"/>
  <c r="F8" i="9"/>
  <c r="F1" i="9"/>
  <c r="F4" i="9" s="1"/>
  <c r="C8" i="2"/>
  <c r="F14" i="2"/>
  <c r="F7" i="2"/>
  <c r="F6" i="2"/>
  <c r="F9" i="2" s="1"/>
  <c r="C9" i="2" l="1"/>
  <c r="D5" i="4" s="1"/>
  <c r="C11" i="9"/>
  <c r="D7" i="4" s="1"/>
  <c r="F11" i="9"/>
  <c r="F1" i="2"/>
  <c r="F2" i="2" s="1"/>
  <c r="D10" i="4" l="1"/>
  <c r="B6" i="6"/>
  <c r="D12" i="4" l="1"/>
  <c r="B5" i="6" l="1"/>
  <c r="B7" i="6" s="1"/>
</calcChain>
</file>

<file path=xl/sharedStrings.xml><?xml version="1.0" encoding="utf-8"?>
<sst xmlns="http://schemas.openxmlformats.org/spreadsheetml/2006/main" count="55" uniqueCount="36">
  <si>
    <t>CARGO</t>
  </si>
  <si>
    <t>NOMBRE</t>
  </si>
  <si>
    <t>IDENTIFICACION</t>
  </si>
  <si>
    <t>CESANTIAS</t>
  </si>
  <si>
    <t>INTERESES</t>
  </si>
  <si>
    <t xml:space="preserve">PRIMA </t>
  </si>
  <si>
    <t>VACACIONES</t>
  </si>
  <si>
    <t>GARRIDO ARANGO GUILLERMO ALFONSO</t>
  </si>
  <si>
    <t xml:space="preserve">MANRIQUE COMBARIZA JENNY MARCELA </t>
  </si>
  <si>
    <t>SALARIOS Y PRESTACIONES</t>
  </si>
  <si>
    <t>TOTAL GASTOS CARGOS DIRECTIVOS</t>
  </si>
  <si>
    <t>TOTAL GASTOS DE LA FUNDACION</t>
  </si>
  <si>
    <t>PORCENTAJE EQUIVALENTE</t>
  </si>
  <si>
    <t>REPRESENTANTE LEGAL/PRESIDENTE EJECUTIVO</t>
  </si>
  <si>
    <t>DIRECTOR DE PROGRAMAS</t>
  </si>
  <si>
    <t>FUNDACION DAR AMOR FUNDAMOR</t>
  </si>
  <si>
    <t>5.  Nombres de los Cargos Directivos</t>
  </si>
  <si>
    <t>6. Monto total de Gastos y pagos salariales a directivos</t>
  </si>
  <si>
    <t>Total Gastos Cargos Directivos</t>
  </si>
  <si>
    <t>Total Gastos de la Fundación</t>
  </si>
  <si>
    <t>Porcentaje Equivalente</t>
  </si>
  <si>
    <t>AUXILIO</t>
  </si>
  <si>
    <t>CAJA-SENA-ICBF</t>
  </si>
  <si>
    <t>SALUD-PENSIO-ARL</t>
  </si>
  <si>
    <t>LIDER ADMINISTRATIVO</t>
  </si>
  <si>
    <t>CARTAGENA BOCANEGRA DIANA CAROLINA</t>
  </si>
  <si>
    <t>COORDINACION TECNICA</t>
  </si>
  <si>
    <t>DOMINGUEZ CHARRY NATALIA</t>
  </si>
  <si>
    <t>MANRIQUE COMBARIZA JENNY MARCELA</t>
  </si>
  <si>
    <t>CARTAGENA BOCANEGRA DIANA CARLONA</t>
  </si>
  <si>
    <t>PAGOS A CARGOS DIRECTIVOS AÑO 2024</t>
  </si>
  <si>
    <t>SALARIO</t>
  </si>
  <si>
    <t>SALARIOS</t>
  </si>
  <si>
    <t>INCAPACIDADES</t>
  </si>
  <si>
    <t>AUX TRANSPORTE</t>
  </si>
  <si>
    <t>LUNA MIRANDA LUCY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</si>
</sst>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/>
    <xf numFmtId="3" fontId="4" fillId="0" borderId="1" xfId="0" applyNumberFormat="1" applyFont="1" applyBorder="1"/>
    <xf numFmtId="9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9" fontId="4" fillId="0" borderId="0" xfId="1" applyFont="1" applyBorder="1"/>
    <xf numFmtId="3" fontId="2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wrapText="1"/>
    </xf>
    <xf numFmtId="3" fontId="6" fillId="0" borderId="0" xfId="0" applyNumberFormat="1" applyFont="1"/>
    <xf numFmtId="3" fontId="2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D12" sqref="D12"/>
    </sheetView>
  </sheetViews>
  <sheetFormatPr baseColWidth="10" defaultColWidth="11.42578125" defaultRowHeight="12.75" x14ac:dyDescent="0.2"/>
  <cols>
    <col min="1" max="1" width="27.7109375" style="4" customWidth="1"/>
    <col min="2" max="2" width="33.7109375" style="4" customWidth="1"/>
    <col min="3" max="3" width="12.28515625" style="4" customWidth="1"/>
    <col min="4" max="4" width="12.140625" style="4" customWidth="1"/>
    <col min="5" max="6" width="11.42578125" style="4"/>
    <col min="7" max="7" width="12.7109375" style="4" bestFit="1" customWidth="1"/>
    <col min="8" max="16384" width="11.42578125" style="4"/>
  </cols>
  <sheetData>
    <row r="1" spans="1:12" ht="20.100000000000001" customHeight="1" x14ac:dyDescent="0.2">
      <c r="A1" s="5" t="s">
        <v>15</v>
      </c>
    </row>
    <row r="2" spans="1:12" ht="20.100000000000001" customHeight="1" x14ac:dyDescent="0.2">
      <c r="A2" s="5" t="s">
        <v>30</v>
      </c>
    </row>
    <row r="3" spans="1:12" ht="20.100000000000001" customHeight="1" x14ac:dyDescent="0.2"/>
    <row r="4" spans="1:12" ht="30.75" customHeight="1" x14ac:dyDescent="0.2">
      <c r="A4" s="6" t="s">
        <v>0</v>
      </c>
      <c r="B4" s="6" t="s">
        <v>1</v>
      </c>
      <c r="C4" s="6" t="s">
        <v>2</v>
      </c>
      <c r="D4" s="6" t="s">
        <v>9</v>
      </c>
      <c r="E4" s="3"/>
      <c r="F4" s="3"/>
      <c r="G4" s="3"/>
      <c r="H4" s="3"/>
      <c r="I4" s="3"/>
      <c r="J4" s="3"/>
      <c r="K4" s="3"/>
      <c r="L4" s="3"/>
    </row>
    <row r="5" spans="1:12" ht="24.75" customHeight="1" x14ac:dyDescent="0.2">
      <c r="A5" s="17" t="s">
        <v>13</v>
      </c>
      <c r="B5" s="7" t="s">
        <v>7</v>
      </c>
      <c r="C5" s="7">
        <v>10488775</v>
      </c>
      <c r="D5" s="7">
        <f>+GAGA!C9</f>
        <v>224549005.94400001</v>
      </c>
    </row>
    <row r="6" spans="1:12" ht="20.100000000000001" customHeight="1" x14ac:dyDescent="0.2">
      <c r="A6" s="7" t="s">
        <v>14</v>
      </c>
      <c r="B6" s="7" t="s">
        <v>8</v>
      </c>
      <c r="C6" s="7">
        <v>1143831419</v>
      </c>
      <c r="D6" s="7">
        <f>9360000+58400000+3000000</f>
        <v>70760000</v>
      </c>
    </row>
    <row r="7" spans="1:12" s="12" customFormat="1" ht="20.100000000000001" customHeight="1" x14ac:dyDescent="0.2">
      <c r="A7" s="7" t="s">
        <v>24</v>
      </c>
      <c r="B7" s="12" t="s">
        <v>25</v>
      </c>
      <c r="C7" s="12">
        <v>1130673812</v>
      </c>
      <c r="D7" s="7">
        <f>+LIDER!C11</f>
        <v>49049893.295340002</v>
      </c>
    </row>
    <row r="8" spans="1:12" ht="20.100000000000001" customHeight="1" x14ac:dyDescent="0.2">
      <c r="A8" s="7" t="s">
        <v>26</v>
      </c>
      <c r="B8" s="7" t="s">
        <v>27</v>
      </c>
      <c r="C8" s="7">
        <v>1144086579</v>
      </c>
      <c r="D8" s="7">
        <v>8658000</v>
      </c>
    </row>
    <row r="9" spans="1:12" ht="20.100000000000001" customHeight="1" x14ac:dyDescent="0.2">
      <c r="A9" s="7" t="s">
        <v>26</v>
      </c>
      <c r="B9" s="7" t="s">
        <v>35</v>
      </c>
      <c r="C9" s="7">
        <v>45471808</v>
      </c>
      <c r="D9" s="7">
        <v>48070000</v>
      </c>
    </row>
    <row r="10" spans="1:12" s="5" customFormat="1" ht="20.100000000000001" customHeight="1" x14ac:dyDescent="0.2">
      <c r="A10" s="10" t="s">
        <v>10</v>
      </c>
      <c r="B10" s="8"/>
      <c r="C10" s="8"/>
      <c r="D10" s="8">
        <f>SUM(D5:D8)</f>
        <v>353016899.23934001</v>
      </c>
    </row>
    <row r="11" spans="1:12" s="5" customFormat="1" ht="20.100000000000001" customHeight="1" x14ac:dyDescent="0.2">
      <c r="A11" s="10" t="s">
        <v>11</v>
      </c>
      <c r="B11" s="8"/>
      <c r="C11" s="8"/>
      <c r="D11" s="8">
        <f>770879826+218637766+1881993029</f>
        <v>2871510621</v>
      </c>
    </row>
    <row r="12" spans="1:12" s="5" customFormat="1" ht="20.100000000000001" customHeight="1" x14ac:dyDescent="0.2">
      <c r="A12" s="10" t="s">
        <v>12</v>
      </c>
      <c r="B12" s="8"/>
      <c r="C12" s="8"/>
      <c r="D12" s="9">
        <f>+D10/D11</f>
        <v>0.12293769580988083</v>
      </c>
    </row>
  </sheetData>
  <pageMargins left="1.299212598425197" right="0.70866141732283472" top="1.1417322834645669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29" sqref="B29"/>
    </sheetView>
  </sheetViews>
  <sheetFormatPr baseColWidth="10" defaultColWidth="11.42578125" defaultRowHeight="12.75" x14ac:dyDescent="0.2"/>
  <cols>
    <col min="1" max="1" width="36.7109375" style="4" bestFit="1" customWidth="1"/>
    <col min="2" max="2" width="31.85546875" style="4" bestFit="1" customWidth="1"/>
    <col min="3" max="3" width="12.42578125" style="4" customWidth="1"/>
    <col min="4" max="4" width="12.140625" style="4" customWidth="1"/>
    <col min="5" max="16384" width="11.42578125" style="4"/>
  </cols>
  <sheetData>
    <row r="1" spans="1:12" ht="14.1" customHeight="1" x14ac:dyDescent="0.2">
      <c r="A1" s="19" t="s">
        <v>15</v>
      </c>
      <c r="B1" s="19"/>
      <c r="C1" s="19"/>
    </row>
    <row r="2" spans="1:12" ht="14.1" customHeight="1" x14ac:dyDescent="0.2">
      <c r="A2" s="16"/>
      <c r="B2" s="16"/>
      <c r="C2" s="16"/>
    </row>
    <row r="3" spans="1:12" x14ac:dyDescent="0.2">
      <c r="A3" s="19" t="s">
        <v>16</v>
      </c>
      <c r="B3" s="19"/>
      <c r="C3" s="19"/>
    </row>
    <row r="5" spans="1:12" ht="22.5" customHeight="1" x14ac:dyDescent="0.2">
      <c r="A5" s="11" t="s">
        <v>0</v>
      </c>
      <c r="B5" s="11" t="s">
        <v>1</v>
      </c>
      <c r="C5" s="11" t="s">
        <v>2</v>
      </c>
      <c r="D5" s="11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 t="s">
        <v>13</v>
      </c>
      <c r="B6" s="12" t="s">
        <v>7</v>
      </c>
      <c r="C6" s="12">
        <v>10488775</v>
      </c>
      <c r="D6" s="12"/>
    </row>
    <row r="7" spans="1:12" x14ac:dyDescent="0.2">
      <c r="A7" s="12" t="s">
        <v>14</v>
      </c>
      <c r="B7" s="12" t="s">
        <v>28</v>
      </c>
      <c r="C7" s="12">
        <v>1143831419</v>
      </c>
      <c r="D7" s="12"/>
    </row>
    <row r="8" spans="1:12" x14ac:dyDescent="0.2">
      <c r="A8" s="12" t="s">
        <v>24</v>
      </c>
      <c r="B8" s="12" t="s">
        <v>29</v>
      </c>
      <c r="C8" s="12">
        <v>1130673812</v>
      </c>
      <c r="D8" s="12"/>
    </row>
    <row r="9" spans="1:12" x14ac:dyDescent="0.2">
      <c r="A9" s="12" t="s">
        <v>26</v>
      </c>
      <c r="B9" s="12" t="s">
        <v>27</v>
      </c>
      <c r="C9" s="12">
        <v>1144086579</v>
      </c>
      <c r="D9" s="12"/>
    </row>
    <row r="10" spans="1:12" x14ac:dyDescent="0.2">
      <c r="A10" s="12"/>
      <c r="B10" s="12"/>
      <c r="C10" s="12"/>
      <c r="D10" s="12"/>
    </row>
    <row r="11" spans="1:12" s="5" customFormat="1" ht="18.75" customHeight="1" x14ac:dyDescent="0.2">
      <c r="A11" s="13"/>
      <c r="B11" s="14"/>
      <c r="C11" s="14"/>
      <c r="D11" s="14"/>
    </row>
    <row r="12" spans="1:12" s="5" customFormat="1" ht="18" customHeight="1" x14ac:dyDescent="0.2">
      <c r="A12" s="13"/>
      <c r="B12" s="14"/>
      <c r="C12" s="14"/>
      <c r="D12" s="14"/>
    </row>
    <row r="13" spans="1:12" s="5" customFormat="1" ht="17.25" customHeight="1" x14ac:dyDescent="0.2">
      <c r="A13" s="13"/>
      <c r="B13" s="14"/>
      <c r="C13" s="14"/>
      <c r="D13" s="15"/>
    </row>
  </sheetData>
  <mergeCells count="2">
    <mergeCell ref="A1:C1"/>
    <mergeCell ref="A3:C3"/>
  </mergeCells>
  <pageMargins left="1.299212598425197" right="0.70866141732283472" top="1.1417322834645669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6" sqref="B6"/>
    </sheetView>
  </sheetViews>
  <sheetFormatPr baseColWidth="10" defaultColWidth="11.42578125" defaultRowHeight="12.75" x14ac:dyDescent="0.2"/>
  <cols>
    <col min="1" max="1" width="36.7109375" style="4" bestFit="1" customWidth="1"/>
    <col min="2" max="2" width="12.140625" style="4" customWidth="1"/>
    <col min="3" max="16384" width="11.42578125" style="4"/>
  </cols>
  <sheetData>
    <row r="1" spans="1:2" x14ac:dyDescent="0.2">
      <c r="A1" s="19" t="s">
        <v>15</v>
      </c>
      <c r="B1" s="19"/>
    </row>
    <row r="2" spans="1:2" x14ac:dyDescent="0.2">
      <c r="A2" s="16"/>
      <c r="B2" s="16"/>
    </row>
    <row r="3" spans="1:2" x14ac:dyDescent="0.2">
      <c r="A3" s="19" t="s">
        <v>17</v>
      </c>
      <c r="B3" s="19"/>
    </row>
    <row r="5" spans="1:2" s="5" customFormat="1" ht="18.75" customHeight="1" x14ac:dyDescent="0.2">
      <c r="A5" s="13" t="s">
        <v>18</v>
      </c>
      <c r="B5" s="14">
        <f>+DIRECITVOS!D10</f>
        <v>353016899.23934001</v>
      </c>
    </row>
    <row r="6" spans="1:2" s="5" customFormat="1" ht="18" customHeight="1" x14ac:dyDescent="0.2">
      <c r="A6" s="13" t="s">
        <v>19</v>
      </c>
      <c r="B6" s="14">
        <f>+DIRECITVOS!D11</f>
        <v>2871510621</v>
      </c>
    </row>
    <row r="7" spans="1:2" s="5" customFormat="1" ht="17.25" customHeight="1" x14ac:dyDescent="0.2">
      <c r="A7" s="13" t="s">
        <v>20</v>
      </c>
      <c r="B7" s="15">
        <f>+B5/B6</f>
        <v>0.12293769580988083</v>
      </c>
    </row>
  </sheetData>
  <mergeCells count="2">
    <mergeCell ref="A1:B1"/>
    <mergeCell ref="A3:B3"/>
  </mergeCells>
  <pageMargins left="1.299212598425197" right="0.70866141732283472" top="1.1417322834645669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8" sqref="C8"/>
    </sheetView>
  </sheetViews>
  <sheetFormatPr baseColWidth="10" defaultRowHeight="15" x14ac:dyDescent="0.25"/>
  <cols>
    <col min="2" max="2" width="11.42578125" style="2"/>
    <col min="3" max="4" width="11.42578125" style="1"/>
  </cols>
  <sheetData>
    <row r="1" spans="1:6" x14ac:dyDescent="0.25">
      <c r="A1" t="s">
        <v>31</v>
      </c>
      <c r="C1" s="1">
        <v>130570175</v>
      </c>
      <c r="E1" s="1"/>
      <c r="F1">
        <f>74648743-4284000+6426000-5585608+6683040</f>
        <v>77888175</v>
      </c>
    </row>
    <row r="2" spans="1:6" x14ac:dyDescent="0.25">
      <c r="A2" t="s">
        <v>3</v>
      </c>
      <c r="B2" s="2">
        <v>8.3299999999999999E-2</v>
      </c>
      <c r="C2" s="1">
        <v>11825006</v>
      </c>
      <c r="E2" s="1"/>
      <c r="F2">
        <f>+F1*21.022%</f>
        <v>16373652.148499999</v>
      </c>
    </row>
    <row r="3" spans="1:6" x14ac:dyDescent="0.25">
      <c r="A3" t="s">
        <v>4</v>
      </c>
      <c r="B3" s="2">
        <v>0.01</v>
      </c>
      <c r="C3" s="1">
        <v>1364903</v>
      </c>
    </row>
    <row r="4" spans="1:6" x14ac:dyDescent="0.25">
      <c r="A4" t="s">
        <v>5</v>
      </c>
      <c r="B4" s="2">
        <v>8.3299999999999999E-2</v>
      </c>
      <c r="C4" s="1">
        <v>11825018</v>
      </c>
    </row>
    <row r="5" spans="1:6" x14ac:dyDescent="0.25">
      <c r="A5" t="s">
        <v>6</v>
      </c>
      <c r="B5" s="2">
        <v>4.1700000000000001E-2</v>
      </c>
      <c r="C5" s="1">
        <v>5912496</v>
      </c>
    </row>
    <row r="6" spans="1:6" x14ac:dyDescent="0.25">
      <c r="A6" t="s">
        <v>21</v>
      </c>
      <c r="C6" s="1">
        <v>18025025</v>
      </c>
      <c r="F6">
        <f>+C1*8.5%</f>
        <v>11098464.875</v>
      </c>
    </row>
    <row r="7" spans="1:6" x14ac:dyDescent="0.25">
      <c r="A7" t="s">
        <v>22</v>
      </c>
      <c r="C7" s="1">
        <f>6413400+4424200+2951100</f>
        <v>13788700</v>
      </c>
      <c r="F7">
        <f>+C1*12%</f>
        <v>15668421</v>
      </c>
    </row>
    <row r="8" spans="1:6" x14ac:dyDescent="0.25">
      <c r="A8" t="s">
        <v>23</v>
      </c>
      <c r="C8" s="1">
        <f>+(C1+C6)*21.022%</f>
        <v>31237682.943999998</v>
      </c>
    </row>
    <row r="9" spans="1:6" x14ac:dyDescent="0.25">
      <c r="C9" s="18">
        <f>SUM(C1:C8)</f>
        <v>224549005.94400001</v>
      </c>
      <c r="F9">
        <f>SUM(F6:F8)</f>
        <v>26766885.875</v>
      </c>
    </row>
    <row r="14" spans="1:6" x14ac:dyDescent="0.25">
      <c r="F14">
        <f>8.5+12+0.522</f>
        <v>21.021999999999998</v>
      </c>
    </row>
    <row r="15" spans="1:6" x14ac:dyDescent="0.25">
      <c r="F15" s="1"/>
    </row>
    <row r="16" spans="1:6" x14ac:dyDescent="0.25">
      <c r="E16" s="1"/>
    </row>
    <row r="17" spans="5:6" x14ac:dyDescent="0.25">
      <c r="E17" s="1"/>
      <c r="F17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0" sqref="C10"/>
    </sheetView>
  </sheetViews>
  <sheetFormatPr baseColWidth="10" defaultRowHeight="15" x14ac:dyDescent="0.25"/>
  <cols>
    <col min="2" max="2" width="11.5703125" style="2"/>
    <col min="3" max="4" width="11.5703125" style="1"/>
  </cols>
  <sheetData>
    <row r="1" spans="1:6" x14ac:dyDescent="0.25">
      <c r="A1" t="s">
        <v>32</v>
      </c>
      <c r="C1" s="1">
        <v>31713297</v>
      </c>
      <c r="E1" s="1"/>
      <c r="F1">
        <f>74648743-4284000+6426000-5585608+6683040</f>
        <v>77888175</v>
      </c>
    </row>
    <row r="2" spans="1:6" x14ac:dyDescent="0.25">
      <c r="A2" t="s">
        <v>33</v>
      </c>
      <c r="C2" s="1">
        <v>186667</v>
      </c>
      <c r="E2" s="1"/>
    </row>
    <row r="3" spans="1:6" x14ac:dyDescent="0.25">
      <c r="A3" t="s">
        <v>34</v>
      </c>
      <c r="C3" s="1">
        <v>313200</v>
      </c>
      <c r="E3" s="1"/>
    </row>
    <row r="4" spans="1:6" x14ac:dyDescent="0.25">
      <c r="A4" t="s">
        <v>3</v>
      </c>
      <c r="B4" s="2">
        <v>8.3299999999999999E-2</v>
      </c>
      <c r="C4" s="1">
        <v>2776987</v>
      </c>
      <c r="E4" s="1"/>
      <c r="F4">
        <f>+F1*21.022%</f>
        <v>16373652.148499999</v>
      </c>
    </row>
    <row r="5" spans="1:6" x14ac:dyDescent="0.25">
      <c r="A5" t="s">
        <v>4</v>
      </c>
      <c r="B5" s="2">
        <v>0.01</v>
      </c>
      <c r="C5" s="1">
        <v>334288</v>
      </c>
    </row>
    <row r="6" spans="1:6" x14ac:dyDescent="0.25">
      <c r="A6" t="s">
        <v>5</v>
      </c>
      <c r="B6" s="2">
        <v>8.3299999999999999E-2</v>
      </c>
      <c r="C6" s="1">
        <v>2776997</v>
      </c>
    </row>
    <row r="7" spans="1:6" x14ac:dyDescent="0.25">
      <c r="A7" t="s">
        <v>6</v>
      </c>
      <c r="B7" s="2">
        <v>4.1700000000000001E-2</v>
      </c>
      <c r="C7" s="1">
        <v>1375088</v>
      </c>
    </row>
    <row r="8" spans="1:6" x14ac:dyDescent="0.25">
      <c r="A8" t="s">
        <v>21</v>
      </c>
      <c r="C8" s="1">
        <v>0</v>
      </c>
      <c r="F8">
        <f>+C1*8.5%</f>
        <v>2695630.2450000001</v>
      </c>
    </row>
    <row r="9" spans="1:6" x14ac:dyDescent="0.25">
      <c r="A9" t="s">
        <v>22</v>
      </c>
      <c r="C9" s="1">
        <f>1320600+951500+634500</f>
        <v>2906600</v>
      </c>
      <c r="F9">
        <f>+C1*12%</f>
        <v>3805595.6399999997</v>
      </c>
    </row>
    <row r="10" spans="1:6" x14ac:dyDescent="0.25">
      <c r="A10" t="s">
        <v>23</v>
      </c>
      <c r="C10" s="1">
        <f>+C1*21.022%</f>
        <v>6666769.2953399997</v>
      </c>
    </row>
    <row r="11" spans="1:6" x14ac:dyDescent="0.25">
      <c r="C11" s="18">
        <f>SUM(C1:C10)</f>
        <v>49049893.295340002</v>
      </c>
      <c r="F11">
        <f>SUM(F8:F10)</f>
        <v>6501225.8849999998</v>
      </c>
    </row>
    <row r="16" spans="1:6" x14ac:dyDescent="0.25">
      <c r="F16">
        <f>8.5+12+0.522</f>
        <v>21.021999999999998</v>
      </c>
    </row>
    <row r="17" spans="5:6" x14ac:dyDescent="0.25">
      <c r="F17" s="1"/>
    </row>
    <row r="18" spans="5:6" x14ac:dyDescent="0.25">
      <c r="E18" s="1"/>
    </row>
    <row r="19" spans="5:6" x14ac:dyDescent="0.25">
      <c r="E19" s="1"/>
      <c r="F19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DIRECITVOS</vt:lpstr>
      <vt:lpstr>5</vt:lpstr>
      <vt:lpstr>6</vt:lpstr>
      <vt:lpstr>GAGA</vt:lpstr>
      <vt:lpstr>LIDER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2024-06-04T14:59:06Z</cp:lastPrinted>
  <dcterms:created xsi:type="dcterms:W3CDTF">2019-03-19T13:39:41Z</dcterms:created>
  <dcterms:modified xsi:type="dcterms:W3CDTF">2025-03-10T15:39:18Z</dcterms:modified>
</cp:coreProperties>
</file>